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xie\Documents\Management 1600\"/>
    </mc:Choice>
  </mc:AlternateContent>
  <bookViews>
    <workbookView xWindow="0" yWindow="0" windowWidth="13800" windowHeight="6300" tabRatio="950" xr2:uid="{00000000-000D-0000-FFFF-FFFF00000000}"/>
  </bookViews>
  <sheets>
    <sheet name="P9-59A" sheetId="3" r:id="rId1"/>
  </sheets>
  <calcPr calcId="171027"/>
  <fileRecoveryPr autoRecover="0"/>
</workbook>
</file>

<file path=xl/calcChain.xml><?xml version="1.0" encoding="utf-8"?>
<calcChain xmlns="http://schemas.openxmlformats.org/spreadsheetml/2006/main">
  <c r="C163" i="3" l="1"/>
  <c r="C161" i="3"/>
  <c r="C160" i="3"/>
  <c r="C157" i="3"/>
  <c r="C156" i="3"/>
  <c r="C158" i="3"/>
  <c r="F130" i="3"/>
  <c r="E130" i="3"/>
  <c r="E120" i="3"/>
  <c r="E122" i="3" s="1"/>
  <c r="D130" i="3"/>
  <c r="D120" i="3"/>
  <c r="D122" i="3" s="1"/>
  <c r="F121" i="3"/>
  <c r="E121" i="3"/>
  <c r="D121" i="3"/>
  <c r="C130" i="3"/>
  <c r="C122" i="3"/>
  <c r="C121" i="3"/>
  <c r="F112" i="3"/>
  <c r="E112" i="3"/>
  <c r="D112" i="3"/>
  <c r="C112" i="3"/>
  <c r="F110" i="3"/>
  <c r="E110" i="3"/>
  <c r="D110" i="3"/>
  <c r="C110" i="3"/>
  <c r="C148" i="3"/>
  <c r="C146" i="3"/>
  <c r="F129" i="3"/>
  <c r="E129" i="3"/>
  <c r="D129" i="3"/>
  <c r="C129" i="3"/>
  <c r="F124" i="3"/>
  <c r="E124" i="3"/>
  <c r="D124" i="3"/>
  <c r="C124" i="3"/>
  <c r="F125" i="3"/>
  <c r="E125" i="3"/>
  <c r="D125" i="3"/>
  <c r="C125" i="3"/>
  <c r="E47" i="3"/>
  <c r="F47" i="3" s="1"/>
  <c r="F48" i="3" s="1"/>
  <c r="C155" i="3"/>
  <c r="D57" i="3"/>
  <c r="C60" i="3" s="1"/>
  <c r="C57" i="3"/>
  <c r="F120" i="3"/>
  <c r="F122" i="3" s="1"/>
  <c r="F126" i="3"/>
  <c r="E126" i="3"/>
  <c r="D126" i="3"/>
  <c r="C126" i="3"/>
  <c r="F127" i="3"/>
  <c r="F102" i="3"/>
  <c r="E102" i="3"/>
  <c r="D102" i="3"/>
  <c r="C102" i="3"/>
  <c r="F99" i="3"/>
  <c r="E99" i="3"/>
  <c r="D99" i="3"/>
  <c r="C99" i="3"/>
  <c r="F83" i="3"/>
  <c r="C83" i="3"/>
  <c r="D77" i="3"/>
  <c r="C77" i="3"/>
  <c r="D75" i="3"/>
  <c r="C75" i="3"/>
  <c r="D74" i="3"/>
  <c r="C74" i="3"/>
  <c r="D73" i="3"/>
  <c r="C73" i="3"/>
  <c r="D72" i="3"/>
  <c r="C72" i="3"/>
  <c r="D70" i="3"/>
  <c r="C70" i="3"/>
  <c r="E60" i="3"/>
  <c r="D62" i="3"/>
  <c r="C62" i="3"/>
  <c r="C59" i="3"/>
  <c r="E48" i="3"/>
  <c r="E57" i="3" s="1"/>
  <c r="D48" i="3"/>
  <c r="C48" i="3"/>
  <c r="D47" i="3"/>
  <c r="C47" i="3"/>
  <c r="F46" i="3"/>
  <c r="E46" i="3"/>
  <c r="D46" i="3"/>
  <c r="C46" i="3"/>
  <c r="F45" i="3"/>
  <c r="E45" i="3"/>
  <c r="D45" i="3"/>
  <c r="C45" i="3"/>
  <c r="F44" i="3"/>
  <c r="E44" i="3"/>
  <c r="D44" i="3"/>
  <c r="C44" i="3"/>
  <c r="E33" i="3"/>
  <c r="E32" i="3"/>
  <c r="D33" i="3"/>
  <c r="D32" i="3"/>
  <c r="C33" i="3"/>
  <c r="C32" i="3"/>
  <c r="E59" i="3" l="1"/>
  <c r="D60" i="3"/>
  <c r="F57" i="3"/>
  <c r="E62" i="3"/>
  <c r="D59" i="3"/>
  <c r="F62" i="3"/>
  <c r="E61" i="3"/>
  <c r="F60" i="3"/>
  <c r="C61" i="3"/>
  <c r="C63" i="3" s="1"/>
  <c r="C65" i="3" s="1"/>
  <c r="F59" i="3"/>
  <c r="E34" i="3"/>
  <c r="F33" i="3"/>
  <c r="D34" i="3"/>
  <c r="C34" i="3"/>
  <c r="F32" i="3"/>
  <c r="C25" i="3"/>
  <c r="D61" i="3" l="1"/>
  <c r="D63" i="3" s="1"/>
  <c r="D65" i="3" s="1"/>
  <c r="E63" i="3"/>
  <c r="E65" i="3" s="1"/>
  <c r="E86" i="3" s="1"/>
  <c r="F86" i="3" s="1"/>
  <c r="E85" i="3"/>
  <c r="E87" i="3" s="1"/>
  <c r="D85" i="3"/>
  <c r="F85" i="3" s="1"/>
  <c r="C84" i="3"/>
  <c r="D84" i="3"/>
  <c r="F61" i="3"/>
  <c r="F63" i="3" s="1"/>
  <c r="F65" i="3" s="1"/>
  <c r="F34" i="3"/>
  <c r="H25" i="3"/>
  <c r="E25" i="3"/>
  <c r="F25" i="3"/>
  <c r="G25" i="3"/>
  <c r="D25" i="3"/>
  <c r="D87" i="3" l="1"/>
  <c r="F84" i="3"/>
  <c r="F87" i="3" s="1"/>
  <c r="C87" i="3"/>
</calcChain>
</file>

<file path=xl/sharedStrings.xml><?xml version="1.0" encoding="utf-8"?>
<sst xmlns="http://schemas.openxmlformats.org/spreadsheetml/2006/main" count="143" uniqueCount="116">
  <si>
    <t>Solution:</t>
  </si>
  <si>
    <t>April</t>
  </si>
  <si>
    <t>May</t>
  </si>
  <si>
    <t>Quarter</t>
  </si>
  <si>
    <t>Production Budget</t>
  </si>
  <si>
    <t>Direct Materials Budget</t>
  </si>
  <si>
    <t>February</t>
  </si>
  <si>
    <t>March</t>
  </si>
  <si>
    <t>Budgeted Income Statement</t>
  </si>
  <si>
    <t>January</t>
  </si>
  <si>
    <t>Req. 1</t>
  </si>
  <si>
    <t>Req. 2</t>
  </si>
  <si>
    <t>Req. 3</t>
  </si>
  <si>
    <t>For the Quarter Ended March 31</t>
  </si>
  <si>
    <t>Combined Cash Budget</t>
  </si>
  <si>
    <t>Problems:  Set A</t>
  </si>
  <si>
    <t>(60 min.)  P 9-59A</t>
  </si>
  <si>
    <t>P9-59A Comprehensive budgeting problem (Learning Objectives 2 &amp; 3)</t>
  </si>
  <si>
    <t>Cash Collections</t>
  </si>
  <si>
    <t>Req. 4</t>
  </si>
  <si>
    <t>Schedule of Expected Cash Disbursements—Material Purchases</t>
  </si>
  <si>
    <t>Req. 5</t>
  </si>
  <si>
    <t>Schedule of Expected Cash Disbursements—Conversion Costs</t>
  </si>
  <si>
    <t xml:space="preserve"> January </t>
  </si>
  <si>
    <t xml:space="preserve">February </t>
  </si>
  <si>
    <t xml:space="preserve"> March </t>
  </si>
  <si>
    <t xml:space="preserve"> Quarter </t>
  </si>
  <si>
    <t>Req. 6</t>
  </si>
  <si>
    <t>Schedule of Expected Cash Disbursements -- Operating Expenses</t>
  </si>
  <si>
    <t xml:space="preserve">Quarter </t>
  </si>
  <si>
    <t>Req. 7</t>
  </si>
  <si>
    <t>Total interest</t>
  </si>
  <si>
    <t xml:space="preserve">Req. 8 </t>
  </si>
  <si>
    <t>Budgeted Manufacturing Cost per Unit</t>
  </si>
  <si>
    <t>Req. 9</t>
  </si>
  <si>
    <t>Silverman Manufacturing</t>
  </si>
  <si>
    <t>Requirements</t>
  </si>
  <si>
    <t>1. Prepare a schedule of cash collections for January, February, and March, and for the quarter</t>
  </si>
  <si>
    <t>in total.</t>
  </si>
  <si>
    <t>2. Prepare a production budget.</t>
  </si>
  <si>
    <t>3. Prepare a direct materials budget.</t>
  </si>
  <si>
    <t>4. Prepare a cash payments budget for the direct material purchases from Requirement 3.</t>
  </si>
  <si>
    <t>5. Prepare a cash payments budget for conversion costs.</t>
  </si>
  <si>
    <t>6. Prepare a cash payments budget for operating expenses.</t>
  </si>
  <si>
    <t>7. Prepare a combined cash budget.</t>
  </si>
  <si>
    <t>8. Calculate the budgeted manufacturing cost per unit.</t>
  </si>
  <si>
    <t>9. Prepare a budgeted income statement for the quarter ending March 31.</t>
  </si>
  <si>
    <t>Sales Budget</t>
  </si>
  <si>
    <t xml:space="preserve">Unit sales </t>
  </si>
  <si>
    <t>Unit selling price</t>
  </si>
  <si>
    <t>Total sales Revenue</t>
  </si>
  <si>
    <t>Given</t>
  </si>
  <si>
    <t>December</t>
  </si>
  <si>
    <t xml:space="preserve">Sales </t>
  </si>
  <si>
    <t>Cash Sales</t>
  </si>
  <si>
    <t>Credit Sales</t>
  </si>
  <si>
    <t>Total Cash Collections</t>
  </si>
  <si>
    <t>Unit Sales*</t>
  </si>
  <si>
    <t>Plus: Desired ending inventory</t>
  </si>
  <si>
    <t>Total Needed</t>
  </si>
  <si>
    <t>Less: Beginning inventory</t>
  </si>
  <si>
    <t xml:space="preserve">Units to Produce </t>
  </si>
  <si>
    <t>Units to be Produced</t>
  </si>
  <si>
    <t>x Pounds of DM needed per unit</t>
  </si>
  <si>
    <t>Quantity (pounds)needed for production</t>
  </si>
  <si>
    <t>Plus: Desired ending inventory of DM</t>
  </si>
  <si>
    <t>Total quantity (pounds) needed</t>
  </si>
  <si>
    <t>Less: Beginning Inventory DM</t>
  </si>
  <si>
    <t>Quantity (pounds) to purchase</t>
  </si>
  <si>
    <t>x Cost per pound</t>
  </si>
  <si>
    <t>Total Cost of DM purchases</t>
  </si>
  <si>
    <t>Units to be produced</t>
  </si>
  <si>
    <t>x pounds of DM needed per unit</t>
  </si>
  <si>
    <t>Quantity (pounds) needed for production</t>
  </si>
  <si>
    <t>Plus: Desired Ending Inventory</t>
  </si>
  <si>
    <t>Total Quantity (pounds) needed</t>
  </si>
  <si>
    <t>x cost per pound</t>
  </si>
  <si>
    <t>Total Cost of DM Purchases</t>
  </si>
  <si>
    <t>December Purchases (acct payable)</t>
  </si>
  <si>
    <t>January Purchases</t>
  </si>
  <si>
    <t>February Purchases</t>
  </si>
  <si>
    <t>March Purchases</t>
  </si>
  <si>
    <t>Total cash payments for DM purchase</t>
  </si>
  <si>
    <t>Variable Conversion Costs</t>
  </si>
  <si>
    <t>Rent (fixed)</t>
  </si>
  <si>
    <t>Other Fixed MOH</t>
  </si>
  <si>
    <t>Total Payments for conversion costs</t>
  </si>
  <si>
    <t>Variable Operating Expenses</t>
  </si>
  <si>
    <t>Fixed Operating Expenses</t>
  </si>
  <si>
    <t>Total Payments for Operational Expenses</t>
  </si>
  <si>
    <t>Cash balance, beginning</t>
  </si>
  <si>
    <t>Add Cash Collections</t>
  </si>
  <si>
    <t>Total Cash Available</t>
  </si>
  <si>
    <t>Less Cash Payments</t>
  </si>
  <si>
    <t>DM Purchases</t>
  </si>
  <si>
    <t>Conversion Costs</t>
  </si>
  <si>
    <t>Operating Expenses</t>
  </si>
  <si>
    <t>Equipment Purchases</t>
  </si>
  <si>
    <t>Tax Payment</t>
  </si>
  <si>
    <t>Total Cash Payments</t>
  </si>
  <si>
    <t>Ending Cash Balance Before Financing</t>
  </si>
  <si>
    <t>Financing:</t>
  </si>
  <si>
    <t>Borrowings</t>
  </si>
  <si>
    <t>Repayments</t>
  </si>
  <si>
    <t>Interest Payments</t>
  </si>
  <si>
    <t>DM Cost per Unit</t>
  </si>
  <si>
    <t>Conversion Costs per Unit</t>
  </si>
  <si>
    <t>Fixed MOH per Unit</t>
  </si>
  <si>
    <t>Budgeted Cost of Manufacturing each unit</t>
  </si>
  <si>
    <t>Cost of Goods Sold</t>
  </si>
  <si>
    <t>Gross Profit</t>
  </si>
  <si>
    <t>Depreciation</t>
  </si>
  <si>
    <t>Operating Income</t>
  </si>
  <si>
    <t>Less Interest Expense</t>
  </si>
  <si>
    <t>Less Provision for Income Tax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</si>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</sst>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_);_(@_)"/>
    <numFmt numFmtId="167" formatCode="&quot;$&quot;#,##0.0_);[Red]\(&quot;$&quot;#,##0.0\)"/>
    <numFmt numFmtId="168" formatCode="_(* #,##0.0_);_(* \(#,##0.0\);_(* &quot;-&quot;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Font="1"/>
    <xf numFmtId="0" fontId="7" fillId="0" borderId="0" xfId="0" applyFont="1"/>
    <xf numFmtId="0" fontId="8" fillId="0" borderId="0" xfId="0" applyFont="1"/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left" indent="2"/>
    </xf>
    <xf numFmtId="0" fontId="0" fillId="0" borderId="10" xfId="0" applyFont="1" applyBorder="1"/>
    <xf numFmtId="0" fontId="0" fillId="0" borderId="18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8" xfId="0" applyFont="1" applyBorder="1" applyAlignment="1">
      <alignment horizontal="left" wrapText="1" indent="1"/>
    </xf>
    <xf numFmtId="0" fontId="0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8" xfId="0" applyFont="1" applyBorder="1" applyAlignment="1">
      <alignment horizontal="left" wrapText="1" indent="2"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 wrapText="1" indent="1"/>
    </xf>
    <xf numFmtId="0" fontId="9" fillId="0" borderId="0" xfId="0" applyFont="1"/>
    <xf numFmtId="0" fontId="0" fillId="0" borderId="0" xfId="0" applyFont="1" applyAlignment="1">
      <alignment horizontal="left"/>
    </xf>
    <xf numFmtId="0" fontId="0" fillId="0" borderId="4" xfId="0" applyFont="1" applyBorder="1"/>
    <xf numFmtId="0" fontId="0" fillId="0" borderId="6" xfId="0" applyFont="1" applyBorder="1"/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6" fontId="0" fillId="0" borderId="9" xfId="0" applyNumberFormat="1" applyFont="1" applyBorder="1" applyAlignment="1">
      <alignment horizontal="center" wrapText="1"/>
    </xf>
    <xf numFmtId="6" fontId="0" fillId="0" borderId="5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6" fontId="6" fillId="0" borderId="11" xfId="0" applyNumberFormat="1" applyFont="1" applyBorder="1" applyAlignment="1">
      <alignment horizontal="center" wrapText="1"/>
    </xf>
    <xf numFmtId="6" fontId="6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6" fontId="6" fillId="0" borderId="0" xfId="0" applyNumberFormat="1" applyFont="1" applyAlignment="1">
      <alignment horizontal="left" wrapText="1"/>
    </xf>
    <xf numFmtId="8" fontId="0" fillId="0" borderId="5" xfId="0" applyNumberFormat="1" applyFont="1" applyBorder="1" applyAlignment="1">
      <alignment horizontal="center"/>
    </xf>
    <xf numFmtId="8" fontId="5" fillId="0" borderId="5" xfId="0" applyNumberFormat="1" applyFont="1" applyBorder="1" applyAlignment="1">
      <alignment horizontal="center"/>
    </xf>
    <xf numFmtId="8" fontId="6" fillId="0" borderId="7" xfId="0" applyNumberFormat="1" applyFont="1" applyBorder="1" applyAlignment="1">
      <alignment horizontal="center"/>
    </xf>
    <xf numFmtId="6" fontId="0" fillId="0" borderId="7" xfId="0" applyNumberFormat="1" applyFont="1" applyBorder="1" applyAlignment="1">
      <alignment horizontal="center" wrapText="1"/>
    </xf>
    <xf numFmtId="6" fontId="0" fillId="0" borderId="11" xfId="0" applyNumberFormat="1" applyFont="1" applyBorder="1" applyAlignment="1">
      <alignment horizontal="center" wrapText="1"/>
    </xf>
    <xf numFmtId="6" fontId="5" fillId="0" borderId="5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6" fontId="6" fillId="0" borderId="11" xfId="0" applyNumberFormat="1" applyFont="1" applyBorder="1" applyAlignment="1">
      <alignment horizontal="center"/>
    </xf>
    <xf numFmtId="6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horizontal="center" wrapText="1"/>
    </xf>
    <xf numFmtId="164" fontId="0" fillId="0" borderId="9" xfId="1" applyNumberFormat="1" applyFont="1" applyBorder="1" applyAlignment="1">
      <alignment horizontal="center" wrapText="1"/>
    </xf>
    <xf numFmtId="164" fontId="0" fillId="0" borderId="5" xfId="1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165" fontId="10" fillId="0" borderId="9" xfId="2" applyNumberFormat="1" applyFont="1" applyBorder="1" applyAlignment="1">
      <alignment horizontal="right" wrapText="1"/>
    </xf>
    <xf numFmtId="165" fontId="10" fillId="0" borderId="9" xfId="2" applyNumberFormat="1" applyFont="1" applyBorder="1" applyAlignment="1">
      <alignment horizontal="center" wrapText="1"/>
    </xf>
    <xf numFmtId="165" fontId="10" fillId="0" borderId="5" xfId="2" applyNumberFormat="1" applyFont="1" applyBorder="1" applyAlignment="1">
      <alignment horizontal="center" wrapText="1"/>
    </xf>
    <xf numFmtId="165" fontId="10" fillId="0" borderId="11" xfId="2" applyNumberFormat="1" applyFont="1" applyBorder="1" applyAlignment="1">
      <alignment horizontal="center" wrapText="1"/>
    </xf>
    <xf numFmtId="165" fontId="10" fillId="0" borderId="7" xfId="2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164" fontId="0" fillId="2" borderId="9" xfId="1" applyNumberFormat="1" applyFont="1" applyFill="1" applyBorder="1" applyAlignment="1">
      <alignment horizontal="center" wrapText="1"/>
    </xf>
    <xf numFmtId="165" fontId="10" fillId="2" borderId="9" xfId="2" applyNumberFormat="1" applyFont="1" applyFill="1" applyBorder="1" applyAlignment="1">
      <alignment horizontal="right" wrapText="1"/>
    </xf>
    <xf numFmtId="165" fontId="10" fillId="2" borderId="11" xfId="2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66" fontId="5" fillId="0" borderId="9" xfId="0" applyNumberFormat="1" applyFont="1" applyBorder="1" applyAlignment="1">
      <alignment horizontal="center" wrapText="1"/>
    </xf>
    <xf numFmtId="166" fontId="6" fillId="0" borderId="11" xfId="0" applyNumberFormat="1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6" fontId="6" fillId="0" borderId="7" xfId="0" applyNumberFormat="1" applyFont="1" applyBorder="1" applyAlignment="1">
      <alignment horizontal="center" wrapText="1"/>
    </xf>
    <xf numFmtId="43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 horizontal="center" wrapText="1"/>
    </xf>
    <xf numFmtId="167" fontId="0" fillId="0" borderId="9" xfId="0" applyNumberFormat="1" applyFont="1" applyBorder="1" applyAlignment="1">
      <alignment horizontal="center" wrapText="1"/>
    </xf>
    <xf numFmtId="167" fontId="0" fillId="0" borderId="5" xfId="0" applyNumberFormat="1" applyFont="1" applyBorder="1" applyAlignment="1">
      <alignment horizontal="center" wrapText="1"/>
    </xf>
    <xf numFmtId="167" fontId="5" fillId="0" borderId="5" xfId="0" applyNumberFormat="1" applyFont="1" applyBorder="1" applyAlignment="1">
      <alignment horizontal="center" wrapText="1"/>
    </xf>
    <xf numFmtId="166" fontId="0" fillId="0" borderId="5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left" wrapText="1" indent="1"/>
    </xf>
    <xf numFmtId="3" fontId="11" fillId="0" borderId="9" xfId="0" applyNumberFormat="1" applyFont="1" applyBorder="1" applyAlignment="1">
      <alignment horizontal="center" wrapText="1"/>
    </xf>
    <xf numFmtId="3" fontId="11" fillId="0" borderId="5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168" fontId="12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/>
    <xf numFmtId="3" fontId="12" fillId="0" borderId="9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0" fontId="11" fillId="0" borderId="0" xfId="0" applyFont="1"/>
    <xf numFmtId="0" fontId="11" fillId="0" borderId="8" xfId="0" applyFont="1" applyBorder="1" applyAlignment="1">
      <alignment wrapText="1"/>
    </xf>
    <xf numFmtId="3" fontId="12" fillId="0" borderId="5" xfId="0" applyNumberFormat="1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>
    <tabColor theme="3" tint="-0.499984740745262"/>
  </sheetPr>
  <dimension ref="B2:H164"/>
  <sheetViews>
    <sheetView tabSelected="1" topLeftCell="A143" zoomScaleNormal="100" workbookViewId="0">
      <selection activeCell="C164" sqref="C164"/>
    </sheetView>
  </sheetViews>
  <sheetFormatPr defaultRowHeight="15" x14ac:dyDescent="0.25"/>
  <cols>
    <col min="1" max="1" width="5.140625" customWidth="1"/>
    <col min="2" max="2" width="37.85546875" customWidth="1"/>
    <col min="3" max="3" width="12.140625" customWidth="1"/>
    <col min="4" max="4" width="12" customWidth="1"/>
    <col min="5" max="5" width="11.140625" customWidth="1"/>
    <col min="6" max="6" width="11.42578125" customWidth="1"/>
    <col min="7" max="7" width="11.5703125" customWidth="1"/>
    <col min="8" max="8" width="12.140625" customWidth="1"/>
  </cols>
  <sheetData>
    <row r="2" spans="2:6" ht="15.75" x14ac:dyDescent="0.25">
      <c r="B2" s="1" t="s">
        <v>15</v>
      </c>
    </row>
    <row r="4" spans="2:6" ht="15.75" x14ac:dyDescent="0.25">
      <c r="F4" s="2" t="s">
        <v>16</v>
      </c>
    </row>
    <row r="6" spans="2:6" x14ac:dyDescent="0.25">
      <c r="B6" s="3" t="s">
        <v>17</v>
      </c>
    </row>
    <row r="7" spans="2:6" x14ac:dyDescent="0.25">
      <c r="B7" t="s">
        <v>36</v>
      </c>
    </row>
    <row r="8" spans="2:6" x14ac:dyDescent="0.25">
      <c r="B8" t="s">
        <v>37</v>
      </c>
    </row>
    <row r="9" spans="2:6" x14ac:dyDescent="0.25">
      <c r="B9" t="s">
        <v>38</v>
      </c>
    </row>
    <row r="10" spans="2:6" x14ac:dyDescent="0.25">
      <c r="B10" t="s">
        <v>39</v>
      </c>
    </row>
    <row r="11" spans="2:6" x14ac:dyDescent="0.25">
      <c r="B11" t="s">
        <v>40</v>
      </c>
      <c r="F11" s="73"/>
    </row>
    <row r="12" spans="2:6" x14ac:dyDescent="0.25">
      <c r="B12" t="s">
        <v>41</v>
      </c>
    </row>
    <row r="13" spans="2:6" x14ac:dyDescent="0.25">
      <c r="B13" t="s">
        <v>42</v>
      </c>
    </row>
    <row r="14" spans="2:6" x14ac:dyDescent="0.25">
      <c r="B14" s="61" t="s">
        <v>43</v>
      </c>
      <c r="C14" s="61"/>
      <c r="D14" s="61"/>
      <c r="E14" s="61"/>
      <c r="F14" s="61"/>
    </row>
    <row r="15" spans="2:6" x14ac:dyDescent="0.25">
      <c r="B15" s="61" t="s">
        <v>44</v>
      </c>
      <c r="C15" s="61"/>
      <c r="D15" s="61"/>
      <c r="E15" s="61"/>
      <c r="F15" s="61"/>
    </row>
    <row r="16" spans="2:6" x14ac:dyDescent="0.25">
      <c r="B16" s="61" t="s">
        <v>45</v>
      </c>
      <c r="C16" s="61"/>
      <c r="D16" s="61"/>
      <c r="E16" s="61"/>
      <c r="F16" s="61"/>
    </row>
    <row r="17" spans="2:8" ht="15.75" thickBot="1" x14ac:dyDescent="0.3">
      <c r="B17" s="5" t="s">
        <v>46</v>
      </c>
      <c r="C17" s="5"/>
      <c r="D17" s="5"/>
      <c r="E17" s="5"/>
      <c r="F17" s="5"/>
    </row>
    <row r="18" spans="2:8" ht="15.75" x14ac:dyDescent="0.25">
      <c r="B18" s="4" t="s">
        <v>0</v>
      </c>
    </row>
    <row r="19" spans="2:8" x14ac:dyDescent="0.25">
      <c r="B19" s="8" t="s">
        <v>51</v>
      </c>
      <c r="C19" s="6"/>
      <c r="D19" s="6"/>
      <c r="E19" s="6"/>
      <c r="F19" s="6"/>
    </row>
    <row r="20" spans="2:8" ht="6" customHeight="1" thickBot="1" x14ac:dyDescent="0.3">
      <c r="B20" s="6"/>
      <c r="C20" s="6"/>
      <c r="D20" s="6"/>
      <c r="E20" s="6"/>
      <c r="F20" s="6"/>
    </row>
    <row r="21" spans="2:8" ht="18" customHeight="1" thickTop="1" thickBot="1" x14ac:dyDescent="0.3">
      <c r="B21" s="87" t="s">
        <v>47</v>
      </c>
      <c r="C21" s="88"/>
      <c r="D21" s="88"/>
      <c r="E21" s="88"/>
      <c r="F21" s="88"/>
      <c r="G21" s="88"/>
      <c r="H21" s="89"/>
    </row>
    <row r="22" spans="2:8" ht="18" customHeight="1" thickTop="1" thickBot="1" x14ac:dyDescent="0.3">
      <c r="B22" s="9"/>
      <c r="C22" s="74" t="s">
        <v>52</v>
      </c>
      <c r="D22" s="18" t="s">
        <v>9</v>
      </c>
      <c r="E22" s="18" t="s">
        <v>6</v>
      </c>
      <c r="F22" s="19" t="s">
        <v>7</v>
      </c>
      <c r="G22" s="64" t="s">
        <v>1</v>
      </c>
      <c r="H22" s="64" t="s">
        <v>2</v>
      </c>
    </row>
    <row r="23" spans="2:8" ht="18" customHeight="1" thickBot="1" x14ac:dyDescent="0.3">
      <c r="B23" s="62" t="s">
        <v>48</v>
      </c>
      <c r="C23" s="75">
        <v>7000</v>
      </c>
      <c r="D23" s="65">
        <v>8000</v>
      </c>
      <c r="E23" s="65">
        <v>9200</v>
      </c>
      <c r="F23" s="66">
        <v>9900</v>
      </c>
      <c r="G23" s="66">
        <v>9700</v>
      </c>
      <c r="H23" s="67">
        <v>8500</v>
      </c>
    </row>
    <row r="24" spans="2:8" ht="18" customHeight="1" thickBot="1" x14ac:dyDescent="0.3">
      <c r="B24" s="62" t="s">
        <v>49</v>
      </c>
      <c r="C24" s="76">
        <v>10</v>
      </c>
      <c r="D24" s="68">
        <v>10</v>
      </c>
      <c r="E24" s="69">
        <v>10</v>
      </c>
      <c r="F24" s="70">
        <v>10</v>
      </c>
      <c r="G24" s="70">
        <v>10</v>
      </c>
      <c r="H24" s="70">
        <v>10</v>
      </c>
    </row>
    <row r="25" spans="2:8" ht="18" customHeight="1" thickBot="1" x14ac:dyDescent="0.3">
      <c r="B25" s="63" t="s">
        <v>50</v>
      </c>
      <c r="C25" s="77">
        <f>+C24*C23</f>
        <v>70000</v>
      </c>
      <c r="D25" s="71">
        <f>+D24*D23</f>
        <v>80000</v>
      </c>
      <c r="E25" s="71">
        <f t="shared" ref="E25:G25" si="0">+E24*E23</f>
        <v>92000</v>
      </c>
      <c r="F25" s="71">
        <f t="shared" si="0"/>
        <v>99000</v>
      </c>
      <c r="G25" s="71">
        <f t="shared" si="0"/>
        <v>97000</v>
      </c>
      <c r="H25" s="72">
        <f>+H24*H23</f>
        <v>85000</v>
      </c>
    </row>
    <row r="26" spans="2:8" ht="18" customHeight="1" thickTop="1" x14ac:dyDescent="0.25">
      <c r="B26" s="6"/>
      <c r="C26" s="6"/>
      <c r="D26" s="6"/>
      <c r="E26" s="6"/>
      <c r="F26" s="6"/>
    </row>
    <row r="27" spans="2:8" ht="18" customHeight="1" x14ac:dyDescent="0.25">
      <c r="B27" s="6"/>
      <c r="C27" s="6"/>
      <c r="D27" s="6"/>
      <c r="E27" s="6"/>
      <c r="F27" s="6"/>
    </row>
    <row r="28" spans="2:8" ht="18" customHeight="1" x14ac:dyDescent="0.25">
      <c r="B28" s="8" t="s">
        <v>10</v>
      </c>
      <c r="C28" s="6"/>
      <c r="D28" s="6"/>
      <c r="E28" s="6"/>
      <c r="F28" s="6"/>
    </row>
    <row r="29" spans="2:8" ht="6" customHeight="1" thickBot="1" x14ac:dyDescent="0.3">
      <c r="B29" s="6"/>
      <c r="C29" s="6"/>
      <c r="D29" s="6"/>
      <c r="E29" s="6"/>
      <c r="F29" s="6"/>
    </row>
    <row r="30" spans="2:8" ht="16.5" thickTop="1" thickBot="1" x14ac:dyDescent="0.3">
      <c r="B30" s="90" t="s">
        <v>18</v>
      </c>
      <c r="C30" s="91"/>
      <c r="D30" s="91"/>
      <c r="E30" s="91"/>
      <c r="F30" s="92"/>
    </row>
    <row r="31" spans="2:8" ht="16.5" thickTop="1" thickBot="1" x14ac:dyDescent="0.3">
      <c r="B31" s="9"/>
      <c r="C31" s="18" t="s">
        <v>9</v>
      </c>
      <c r="D31" s="18" t="s">
        <v>6</v>
      </c>
      <c r="E31" s="19" t="s">
        <v>7</v>
      </c>
      <c r="F31" s="19" t="s">
        <v>3</v>
      </c>
    </row>
    <row r="32" spans="2:8" ht="15.75" thickBot="1" x14ac:dyDescent="0.3">
      <c r="B32" s="21" t="s">
        <v>54</v>
      </c>
      <c r="C32" s="30">
        <f>D25*0.3</f>
        <v>24000</v>
      </c>
      <c r="D32" s="30">
        <f>E25*0.3</f>
        <v>27600</v>
      </c>
      <c r="E32" s="31">
        <f>F25*0.3</f>
        <v>29700</v>
      </c>
      <c r="F32" s="31">
        <f>C32+D32+E32</f>
        <v>81300</v>
      </c>
    </row>
    <row r="33" spans="2:6" ht="15.75" thickBot="1" x14ac:dyDescent="0.3">
      <c r="B33" s="21" t="s">
        <v>55</v>
      </c>
      <c r="C33" s="93">
        <f>D25*0.7</f>
        <v>56000</v>
      </c>
      <c r="D33" s="93">
        <f>E25*0.7</f>
        <v>64399.999999999993</v>
      </c>
      <c r="E33" s="95">
        <f>F25*0.7</f>
        <v>69300</v>
      </c>
      <c r="F33" s="95">
        <f>C33+D33+E33</f>
        <v>189700</v>
      </c>
    </row>
    <row r="34" spans="2:6" ht="15.75" thickBot="1" x14ac:dyDescent="0.3">
      <c r="B34" s="22" t="s">
        <v>56</v>
      </c>
      <c r="C34" s="94">
        <f>C33+C32</f>
        <v>80000</v>
      </c>
      <c r="D34" s="38">
        <f>D32+D33</f>
        <v>92000</v>
      </c>
      <c r="E34" s="96">
        <f>E33+E32</f>
        <v>99000</v>
      </c>
      <c r="F34" s="96">
        <f>C34+D34+E34</f>
        <v>271000</v>
      </c>
    </row>
    <row r="35" spans="2:6" ht="11.25" customHeight="1" thickTop="1" x14ac:dyDescent="0.25">
      <c r="B35" s="6"/>
      <c r="C35" s="6"/>
      <c r="D35" s="6"/>
      <c r="E35" s="6"/>
      <c r="F35" s="6"/>
    </row>
    <row r="36" spans="2:6" ht="17.25" x14ac:dyDescent="0.25">
      <c r="B36" s="7"/>
      <c r="C36" s="6"/>
      <c r="D36" s="6"/>
      <c r="E36" s="6"/>
      <c r="F36" s="6"/>
    </row>
    <row r="37" spans="2:6" ht="17.25" x14ac:dyDescent="0.25">
      <c r="B37" s="7"/>
      <c r="C37" s="6"/>
      <c r="D37" s="6"/>
      <c r="E37" s="6"/>
      <c r="F37" s="6"/>
    </row>
    <row r="38" spans="2:6" ht="17.25" x14ac:dyDescent="0.25">
      <c r="B38" s="7"/>
      <c r="C38" s="6"/>
      <c r="D38" s="6"/>
      <c r="E38" s="6"/>
      <c r="F38" s="6"/>
    </row>
    <row r="39" spans="2:6" ht="8.25" customHeight="1" x14ac:dyDescent="0.25">
      <c r="B39" s="6"/>
      <c r="C39" s="6"/>
      <c r="D39" s="6"/>
      <c r="E39" s="6"/>
      <c r="F39" s="6"/>
    </row>
    <row r="40" spans="2:6" x14ac:dyDescent="0.25">
      <c r="B40" s="8" t="s">
        <v>11</v>
      </c>
      <c r="C40" s="6"/>
      <c r="D40" s="6"/>
      <c r="E40" s="6"/>
      <c r="F40" s="6"/>
    </row>
    <row r="41" spans="2:6" ht="7.5" customHeight="1" thickBot="1" x14ac:dyDescent="0.3">
      <c r="B41" s="6"/>
      <c r="C41" s="6"/>
      <c r="D41" s="6"/>
      <c r="E41" s="6"/>
      <c r="F41" s="6"/>
    </row>
    <row r="42" spans="2:6" ht="16.5" thickTop="1" thickBot="1" x14ac:dyDescent="0.3">
      <c r="B42" s="78" t="s">
        <v>4</v>
      </c>
      <c r="C42" s="79"/>
      <c r="D42" s="79"/>
      <c r="E42" s="79"/>
      <c r="F42" s="80"/>
    </row>
    <row r="43" spans="2:6" ht="16.5" thickTop="1" thickBot="1" x14ac:dyDescent="0.3">
      <c r="B43" s="9"/>
      <c r="C43" s="10" t="s">
        <v>9</v>
      </c>
      <c r="D43" s="10" t="s">
        <v>6</v>
      </c>
      <c r="E43" s="11" t="s">
        <v>7</v>
      </c>
      <c r="F43" s="11" t="s">
        <v>3</v>
      </c>
    </row>
    <row r="44" spans="2:6" ht="15.75" thickBot="1" x14ac:dyDescent="0.3">
      <c r="B44" s="9" t="s">
        <v>57</v>
      </c>
      <c r="C44" s="49">
        <f>D23</f>
        <v>8000</v>
      </c>
      <c r="D44" s="49">
        <f>E23</f>
        <v>9200</v>
      </c>
      <c r="E44" s="50">
        <f>F23</f>
        <v>9900</v>
      </c>
      <c r="F44" s="50">
        <f>C44+D44+E44</f>
        <v>27100</v>
      </c>
    </row>
    <row r="45" spans="2:6" ht="15.75" thickBot="1" x14ac:dyDescent="0.3">
      <c r="B45" s="9" t="s">
        <v>58</v>
      </c>
      <c r="C45" s="53">
        <f>D44*0.25</f>
        <v>2300</v>
      </c>
      <c r="D45" s="53">
        <f>E44*0.25</f>
        <v>2475</v>
      </c>
      <c r="E45" s="97">
        <f>G23*0.25</f>
        <v>2425</v>
      </c>
      <c r="F45" s="54">
        <f>C45+D45+E45</f>
        <v>7200</v>
      </c>
    </row>
    <row r="46" spans="2:6" ht="15.75" thickBot="1" x14ac:dyDescent="0.3">
      <c r="B46" s="9" t="s">
        <v>59</v>
      </c>
      <c r="C46" s="49">
        <f>C44+C45</f>
        <v>10300</v>
      </c>
      <c r="D46" s="49">
        <f>D44+D45</f>
        <v>11675</v>
      </c>
      <c r="E46" s="50">
        <f>E44+E45</f>
        <v>12325</v>
      </c>
      <c r="F46" s="50">
        <f>F44+F45</f>
        <v>34300</v>
      </c>
    </row>
    <row r="47" spans="2:6" s="116" customFormat="1" ht="15.75" thickBot="1" x14ac:dyDescent="0.3">
      <c r="B47" s="113" t="s">
        <v>60</v>
      </c>
      <c r="C47" s="114">
        <f>C23*0.25</f>
        <v>1750</v>
      </c>
      <c r="D47" s="114">
        <f>D23*0.25</f>
        <v>2000</v>
      </c>
      <c r="E47" s="115">
        <f>E23*0.25</f>
        <v>2300</v>
      </c>
      <c r="F47" s="115">
        <f>C47+D47+E47</f>
        <v>6050</v>
      </c>
    </row>
    <row r="48" spans="2:6" ht="15.75" thickBot="1" x14ac:dyDescent="0.3">
      <c r="B48" s="13" t="s">
        <v>61</v>
      </c>
      <c r="C48" s="59">
        <f>C46-C47</f>
        <v>8550</v>
      </c>
      <c r="D48" s="59">
        <f>D46-D47</f>
        <v>9675</v>
      </c>
      <c r="E48" s="60">
        <f>E46-E47</f>
        <v>10025</v>
      </c>
      <c r="F48" s="60">
        <f>F46-F47</f>
        <v>28250</v>
      </c>
    </row>
    <row r="49" spans="2:6" ht="15.75" thickTop="1" x14ac:dyDescent="0.25">
      <c r="B49" s="25"/>
      <c r="C49" s="6"/>
      <c r="D49" s="6"/>
      <c r="E49" s="6"/>
      <c r="F49" s="6"/>
    </row>
    <row r="50" spans="2:6" ht="7.5" customHeight="1" x14ac:dyDescent="0.25">
      <c r="B50" s="6"/>
      <c r="C50" s="6"/>
      <c r="D50" s="6"/>
      <c r="E50" s="6"/>
      <c r="F50" s="6"/>
    </row>
    <row r="51" spans="2:6" ht="17.25" x14ac:dyDescent="0.25">
      <c r="B51" s="7"/>
      <c r="C51" s="6"/>
      <c r="D51" s="6"/>
      <c r="E51" s="6"/>
      <c r="F51" s="6"/>
    </row>
    <row r="52" spans="2:6" ht="9.75" customHeight="1" x14ac:dyDescent="0.25">
      <c r="B52" s="6"/>
      <c r="C52" s="6"/>
      <c r="D52" s="6"/>
      <c r="E52" s="6"/>
      <c r="F52" s="6"/>
    </row>
    <row r="53" spans="2:6" x14ac:dyDescent="0.25">
      <c r="B53" s="8" t="s">
        <v>12</v>
      </c>
      <c r="C53" s="6"/>
      <c r="D53" s="6"/>
      <c r="E53" s="6"/>
      <c r="F53" s="6"/>
    </row>
    <row r="54" spans="2:6" ht="8.25" customHeight="1" thickBot="1" x14ac:dyDescent="0.3">
      <c r="B54" s="8"/>
      <c r="C54" s="6"/>
      <c r="D54" s="6"/>
      <c r="E54" s="6"/>
      <c r="F54" s="6"/>
    </row>
    <row r="55" spans="2:6" ht="16.5" thickTop="1" thickBot="1" x14ac:dyDescent="0.3">
      <c r="B55" s="78" t="s">
        <v>5</v>
      </c>
      <c r="C55" s="79"/>
      <c r="D55" s="79"/>
      <c r="E55" s="79"/>
      <c r="F55" s="80"/>
    </row>
    <row r="56" spans="2:6" ht="16.5" thickTop="1" thickBot="1" x14ac:dyDescent="0.3">
      <c r="B56" s="9"/>
      <c r="C56" s="10" t="s">
        <v>9</v>
      </c>
      <c r="D56" s="10" t="s">
        <v>6</v>
      </c>
      <c r="E56" s="11" t="s">
        <v>7</v>
      </c>
      <c r="F56" s="11" t="s">
        <v>3</v>
      </c>
    </row>
    <row r="57" spans="2:6" ht="15.75" thickBot="1" x14ac:dyDescent="0.3">
      <c r="B57" s="9" t="s">
        <v>62</v>
      </c>
      <c r="C57" s="49">
        <f>C48</f>
        <v>8550</v>
      </c>
      <c r="D57" s="49">
        <f>D48</f>
        <v>9675</v>
      </c>
      <c r="E57" s="50">
        <f>E48</f>
        <v>10025</v>
      </c>
      <c r="F57" s="50">
        <f>C57+D57+E57</f>
        <v>28250</v>
      </c>
    </row>
    <row r="58" spans="2:6" ht="15.75" thickBot="1" x14ac:dyDescent="0.3">
      <c r="B58" s="9" t="s">
        <v>63</v>
      </c>
      <c r="C58" s="51">
        <v>2</v>
      </c>
      <c r="D58" s="51">
        <v>2</v>
      </c>
      <c r="E58" s="52">
        <v>2</v>
      </c>
      <c r="F58" s="52">
        <v>2</v>
      </c>
    </row>
    <row r="59" spans="2:6" ht="15.75" thickBot="1" x14ac:dyDescent="0.3">
      <c r="B59" s="12" t="s">
        <v>64</v>
      </c>
      <c r="C59" s="49">
        <f>C57*C58</f>
        <v>17100</v>
      </c>
      <c r="D59" s="49">
        <f>D57*D58</f>
        <v>19350</v>
      </c>
      <c r="E59" s="50">
        <f>E57*E58</f>
        <v>20050</v>
      </c>
      <c r="F59" s="50">
        <f>C59+D59+E59</f>
        <v>56500</v>
      </c>
    </row>
    <row r="60" spans="2:6" ht="15.75" thickBot="1" x14ac:dyDescent="0.3">
      <c r="B60" s="9" t="s">
        <v>65</v>
      </c>
      <c r="C60" s="53">
        <f>D57*0.1</f>
        <v>967.5</v>
      </c>
      <c r="D60" s="53">
        <f>E57*0.1</f>
        <v>1002.5</v>
      </c>
      <c r="E60" s="98">
        <f>G23*0.1</f>
        <v>970</v>
      </c>
      <c r="F60" s="54">
        <f>C60+D60+E60</f>
        <v>2940</v>
      </c>
    </row>
    <row r="61" spans="2:6" ht="15.75" thickBot="1" x14ac:dyDescent="0.3">
      <c r="B61" s="9" t="s">
        <v>66</v>
      </c>
      <c r="C61" s="49">
        <f>C60+C59</f>
        <v>18067.5</v>
      </c>
      <c r="D61" s="49">
        <f>D59+D60</f>
        <v>20352.5</v>
      </c>
      <c r="E61" s="50">
        <f>E59+E60</f>
        <v>21020</v>
      </c>
      <c r="F61" s="50">
        <f>C61+D61+E61</f>
        <v>59440</v>
      </c>
    </row>
    <row r="62" spans="2:6" ht="15.75" thickBot="1" x14ac:dyDescent="0.3">
      <c r="B62" s="113" t="s">
        <v>67</v>
      </c>
      <c r="C62" s="114">
        <f>C23*0.1</f>
        <v>700</v>
      </c>
      <c r="D62" s="114">
        <f>C57*0.1</f>
        <v>855</v>
      </c>
      <c r="E62" s="115">
        <f>D57*0.1</f>
        <v>967.5</v>
      </c>
      <c r="F62" s="115">
        <f>C62+D62+E62</f>
        <v>2522.5</v>
      </c>
    </row>
    <row r="63" spans="2:6" ht="15.75" thickBot="1" x14ac:dyDescent="0.3">
      <c r="B63" s="9" t="s">
        <v>68</v>
      </c>
      <c r="C63" s="49">
        <f>C61-C62</f>
        <v>17367.5</v>
      </c>
      <c r="D63" s="49">
        <f>D61-D62</f>
        <v>19497.5</v>
      </c>
      <c r="E63" s="50">
        <f>E61-E62</f>
        <v>20052.5</v>
      </c>
      <c r="F63" s="50">
        <f>F61-F62</f>
        <v>56917.5</v>
      </c>
    </row>
    <row r="64" spans="2:6" ht="15.75" thickBot="1" x14ac:dyDescent="0.3">
      <c r="B64" s="9" t="s">
        <v>69</v>
      </c>
      <c r="C64" s="51">
        <v>2</v>
      </c>
      <c r="D64" s="55">
        <v>2</v>
      </c>
      <c r="E64" s="56">
        <v>2</v>
      </c>
      <c r="F64" s="56">
        <v>2</v>
      </c>
    </row>
    <row r="65" spans="2:6" ht="15.75" thickBot="1" x14ac:dyDescent="0.3">
      <c r="B65" s="13" t="s">
        <v>70</v>
      </c>
      <c r="C65" s="57">
        <f>C63*C64</f>
        <v>34735</v>
      </c>
      <c r="D65" s="57">
        <f>D63*D64</f>
        <v>38995</v>
      </c>
      <c r="E65" s="58">
        <f>E63*E64</f>
        <v>40105</v>
      </c>
      <c r="F65" s="58">
        <f>F63*F64</f>
        <v>113835</v>
      </c>
    </row>
    <row r="66" spans="2:6" ht="9" customHeight="1" thickTop="1" x14ac:dyDescent="0.25">
      <c r="B66" s="6"/>
      <c r="C66" s="6"/>
      <c r="D66" s="6"/>
      <c r="E66" s="6"/>
      <c r="F66" s="6"/>
    </row>
    <row r="67" spans="2:6" ht="17.25" x14ac:dyDescent="0.25">
      <c r="B67" s="7"/>
      <c r="C67" s="6"/>
      <c r="D67" s="6"/>
      <c r="E67" s="6"/>
      <c r="F67" s="6"/>
    </row>
    <row r="68" spans="2:6" ht="9" customHeight="1" thickBot="1" x14ac:dyDescent="0.3">
      <c r="B68" s="6"/>
      <c r="C68" s="6"/>
      <c r="D68" s="6"/>
      <c r="E68" s="6"/>
      <c r="F68" s="6"/>
    </row>
    <row r="69" spans="2:6" ht="15.75" thickBot="1" x14ac:dyDescent="0.3">
      <c r="B69" s="14"/>
      <c r="C69" s="15" t="s">
        <v>1</v>
      </c>
      <c r="D69" s="15" t="s">
        <v>2</v>
      </c>
      <c r="E69" s="6"/>
      <c r="F69" s="6"/>
    </row>
    <row r="70" spans="2:6" ht="15.75" thickBot="1" x14ac:dyDescent="0.3">
      <c r="B70" s="16" t="s">
        <v>71</v>
      </c>
      <c r="C70" s="34">
        <f>G23</f>
        <v>9700</v>
      </c>
      <c r="D70" s="34">
        <f>H23</f>
        <v>8500</v>
      </c>
      <c r="E70" s="6"/>
      <c r="F70" s="6"/>
    </row>
    <row r="71" spans="2:6" ht="15.75" thickBot="1" x14ac:dyDescent="0.3">
      <c r="B71" s="16" t="s">
        <v>72</v>
      </c>
      <c r="C71" s="32">
        <v>2</v>
      </c>
      <c r="D71" s="18">
        <v>2</v>
      </c>
      <c r="E71" s="6"/>
      <c r="F71" s="6"/>
    </row>
    <row r="72" spans="2:6" ht="30.75" thickBot="1" x14ac:dyDescent="0.3">
      <c r="B72" s="16" t="s">
        <v>73</v>
      </c>
      <c r="C72" s="34">
        <f>C70*C71</f>
        <v>19400</v>
      </c>
      <c r="D72" s="18">
        <f>D70*D71</f>
        <v>17000</v>
      </c>
      <c r="E72" s="6"/>
      <c r="F72" s="6"/>
    </row>
    <row r="73" spans="2:6" ht="15.75" thickBot="1" x14ac:dyDescent="0.3">
      <c r="B73" s="16" t="s">
        <v>74</v>
      </c>
      <c r="C73" s="32">
        <f>D70*0.1</f>
        <v>850</v>
      </c>
      <c r="D73" s="99">
        <f>C23*0.1</f>
        <v>700</v>
      </c>
      <c r="E73" s="6"/>
      <c r="F73" s="6"/>
    </row>
    <row r="74" spans="2:6" ht="15.75" thickBot="1" x14ac:dyDescent="0.3">
      <c r="B74" s="16" t="s">
        <v>75</v>
      </c>
      <c r="C74" s="34">
        <f>C72+C73</f>
        <v>20250</v>
      </c>
      <c r="D74" s="99">
        <f>D72+D73</f>
        <v>17700</v>
      </c>
      <c r="E74" s="6"/>
      <c r="F74" s="6"/>
    </row>
    <row r="75" spans="2:6" ht="15.75" thickBot="1" x14ac:dyDescent="0.3">
      <c r="B75" s="110" t="s">
        <v>67</v>
      </c>
      <c r="C75" s="111">
        <f>F23*0.1</f>
        <v>990</v>
      </c>
      <c r="D75" s="112">
        <f>C70*0.1</f>
        <v>970</v>
      </c>
      <c r="E75" s="6"/>
      <c r="F75" s="6"/>
    </row>
    <row r="76" spans="2:6" ht="15.75" thickBot="1" x14ac:dyDescent="0.3">
      <c r="B76" s="16" t="s">
        <v>76</v>
      </c>
      <c r="C76" s="34">
        <v>2</v>
      </c>
      <c r="D76" s="18">
        <v>2</v>
      </c>
      <c r="E76" s="6"/>
      <c r="F76" s="6"/>
    </row>
    <row r="77" spans="2:6" ht="15.75" thickBot="1" x14ac:dyDescent="0.3">
      <c r="B77" s="16" t="s">
        <v>77</v>
      </c>
      <c r="C77" s="34">
        <f>(C74-C75)*C76</f>
        <v>38520</v>
      </c>
      <c r="D77" s="18">
        <f>(D74-D75)*D76</f>
        <v>33460</v>
      </c>
      <c r="E77" s="6"/>
      <c r="F77" s="6"/>
    </row>
    <row r="78" spans="2:6" ht="9" customHeight="1" x14ac:dyDescent="0.25">
      <c r="B78" s="6"/>
      <c r="C78" s="6"/>
      <c r="D78" s="6"/>
      <c r="E78" s="6"/>
      <c r="F78" s="6"/>
    </row>
    <row r="79" spans="2:6" x14ac:dyDescent="0.25">
      <c r="B79" s="8" t="s">
        <v>19</v>
      </c>
      <c r="C79" s="6"/>
      <c r="D79" s="6"/>
      <c r="E79" s="6"/>
      <c r="F79" s="6"/>
    </row>
    <row r="80" spans="2:6" ht="7.5" customHeight="1" thickBot="1" x14ac:dyDescent="0.3">
      <c r="B80" s="6"/>
      <c r="C80" s="6"/>
      <c r="D80" s="6"/>
      <c r="E80" s="6"/>
      <c r="F80" s="6"/>
    </row>
    <row r="81" spans="2:6" ht="16.5" thickTop="1" thickBot="1" x14ac:dyDescent="0.3">
      <c r="B81" s="78" t="s">
        <v>20</v>
      </c>
      <c r="C81" s="79"/>
      <c r="D81" s="79"/>
      <c r="E81" s="79"/>
      <c r="F81" s="80"/>
    </row>
    <row r="82" spans="2:6" ht="16.5" thickTop="1" thickBot="1" x14ac:dyDescent="0.3">
      <c r="B82" s="17"/>
      <c r="C82" s="18" t="s">
        <v>9</v>
      </c>
      <c r="D82" s="18" t="s">
        <v>6</v>
      </c>
      <c r="E82" s="19" t="s">
        <v>7</v>
      </c>
      <c r="F82" s="19" t="s">
        <v>3</v>
      </c>
    </row>
    <row r="83" spans="2:6" ht="15.75" thickBot="1" x14ac:dyDescent="0.3">
      <c r="B83" s="20" t="s">
        <v>78</v>
      </c>
      <c r="C83" s="30">
        <f>42400*0.8</f>
        <v>33920</v>
      </c>
      <c r="D83" s="18"/>
      <c r="E83" s="19"/>
      <c r="F83" s="31">
        <f>C83</f>
        <v>33920</v>
      </c>
    </row>
    <row r="84" spans="2:6" ht="15.75" thickBot="1" x14ac:dyDescent="0.3">
      <c r="B84" s="21" t="s">
        <v>79</v>
      </c>
      <c r="C84" s="100">
        <f>C65*0.2</f>
        <v>6947</v>
      </c>
      <c r="D84" s="100">
        <f>C65*0.8</f>
        <v>27788</v>
      </c>
      <c r="E84" s="19"/>
      <c r="F84" s="31">
        <f>C84+D84</f>
        <v>34735</v>
      </c>
    </row>
    <row r="85" spans="2:6" ht="15.75" thickBot="1" x14ac:dyDescent="0.3">
      <c r="B85" s="21" t="s">
        <v>80</v>
      </c>
      <c r="C85" s="18"/>
      <c r="D85" s="100">
        <f>D65*0.2</f>
        <v>7799</v>
      </c>
      <c r="E85" s="101">
        <f>D65*0.8</f>
        <v>31196</v>
      </c>
      <c r="F85" s="31">
        <f>D85+E85</f>
        <v>38995</v>
      </c>
    </row>
    <row r="86" spans="2:6" ht="15.75" thickBot="1" x14ac:dyDescent="0.3">
      <c r="B86" s="21" t="s">
        <v>81</v>
      </c>
      <c r="C86" s="18"/>
      <c r="D86" s="18"/>
      <c r="E86" s="102">
        <f>E65*0.2</f>
        <v>8021</v>
      </c>
      <c r="F86" s="48">
        <f>E86</f>
        <v>8021</v>
      </c>
    </row>
    <row r="87" spans="2:6" ht="15.75" thickBot="1" x14ac:dyDescent="0.3">
      <c r="B87" s="22" t="s">
        <v>82</v>
      </c>
      <c r="C87" s="38">
        <f>C83+C84</f>
        <v>40867</v>
      </c>
      <c r="D87" s="38">
        <f>D84+D85</f>
        <v>35587</v>
      </c>
      <c r="E87" s="39">
        <f>E85+E86</f>
        <v>39217</v>
      </c>
      <c r="F87" s="39">
        <f>F83+F84+F85+F86</f>
        <v>115671</v>
      </c>
    </row>
    <row r="88" spans="2:6" ht="10.5" customHeight="1" thickTop="1" x14ac:dyDescent="0.25">
      <c r="B88" s="6"/>
      <c r="C88" s="6"/>
      <c r="D88" s="6"/>
      <c r="E88" s="6"/>
      <c r="F88" s="6"/>
    </row>
    <row r="89" spans="2:6" ht="17.25" x14ac:dyDescent="0.25">
      <c r="B89" s="7"/>
      <c r="C89" s="6"/>
      <c r="D89" s="6"/>
      <c r="E89" s="6"/>
      <c r="F89" s="6"/>
    </row>
    <row r="90" spans="2:6" ht="17.25" x14ac:dyDescent="0.25">
      <c r="B90" s="7"/>
      <c r="C90" s="6"/>
      <c r="D90" s="6"/>
      <c r="E90" s="6"/>
      <c r="F90" s="6"/>
    </row>
    <row r="91" spans="2:6" ht="17.25" x14ac:dyDescent="0.25">
      <c r="B91" s="7"/>
      <c r="C91" s="6"/>
      <c r="D91" s="6"/>
      <c r="E91" s="6"/>
      <c r="F91" s="6"/>
    </row>
    <row r="92" spans="2:6" ht="17.25" x14ac:dyDescent="0.25">
      <c r="B92" s="7"/>
      <c r="C92" s="6"/>
      <c r="D92" s="6"/>
      <c r="E92" s="6"/>
      <c r="F92" s="6"/>
    </row>
    <row r="93" spans="2:6" ht="17.25" x14ac:dyDescent="0.25">
      <c r="B93" s="7"/>
      <c r="C93" s="6"/>
      <c r="D93" s="6"/>
      <c r="E93" s="6"/>
      <c r="F93" s="6"/>
    </row>
    <row r="94" spans="2:6" ht="8.25" customHeight="1" x14ac:dyDescent="0.25">
      <c r="B94" s="6"/>
      <c r="C94" s="6"/>
      <c r="D94" s="6"/>
      <c r="E94" s="6"/>
      <c r="F94" s="6"/>
    </row>
    <row r="95" spans="2:6" x14ac:dyDescent="0.25">
      <c r="B95" s="8" t="s">
        <v>21</v>
      </c>
      <c r="C95" s="6"/>
      <c r="D95" s="6"/>
      <c r="E95" s="6"/>
      <c r="F95" s="6"/>
    </row>
    <row r="96" spans="2:6" ht="9" customHeight="1" thickBot="1" x14ac:dyDescent="0.3">
      <c r="B96" s="6"/>
      <c r="C96" s="6"/>
      <c r="D96" s="6"/>
      <c r="E96" s="6"/>
      <c r="F96" s="6"/>
    </row>
    <row r="97" spans="2:6" ht="16.5" thickTop="1" thickBot="1" x14ac:dyDescent="0.3">
      <c r="B97" s="78" t="s">
        <v>22</v>
      </c>
      <c r="C97" s="79"/>
      <c r="D97" s="79"/>
      <c r="E97" s="79"/>
      <c r="F97" s="80"/>
    </row>
    <row r="98" spans="2:6" ht="16.5" thickTop="1" thickBot="1" x14ac:dyDescent="0.3">
      <c r="B98" s="17"/>
      <c r="C98" s="18" t="s">
        <v>23</v>
      </c>
      <c r="D98" s="18" t="s">
        <v>24</v>
      </c>
      <c r="E98" s="19" t="s">
        <v>25</v>
      </c>
      <c r="F98" s="19" t="s">
        <v>26</v>
      </c>
    </row>
    <row r="99" spans="2:6" ht="15.75" thickBot="1" x14ac:dyDescent="0.3">
      <c r="B99" s="21" t="s">
        <v>83</v>
      </c>
      <c r="C99" s="30">
        <f>1.2*D23</f>
        <v>9600</v>
      </c>
      <c r="D99" s="30">
        <f>1.2*E23</f>
        <v>11040</v>
      </c>
      <c r="E99" s="31">
        <f>1.2*F23</f>
        <v>11880</v>
      </c>
      <c r="F99" s="31">
        <f>E99+D99+C99</f>
        <v>32520</v>
      </c>
    </row>
    <row r="100" spans="2:6" ht="15.75" thickBot="1" x14ac:dyDescent="0.3">
      <c r="B100" s="21" t="s">
        <v>84</v>
      </c>
      <c r="C100" s="30">
        <v>5000</v>
      </c>
      <c r="D100" s="30">
        <v>5000</v>
      </c>
      <c r="E100" s="31">
        <v>5000</v>
      </c>
      <c r="F100" s="31">
        <v>15000</v>
      </c>
    </row>
    <row r="101" spans="2:6" ht="15.75" thickBot="1" x14ac:dyDescent="0.3">
      <c r="B101" s="21" t="s">
        <v>85</v>
      </c>
      <c r="C101" s="36">
        <v>3000</v>
      </c>
      <c r="D101" s="36">
        <v>3000</v>
      </c>
      <c r="E101" s="37">
        <v>3000</v>
      </c>
      <c r="F101" s="48">
        <v>9000</v>
      </c>
    </row>
    <row r="102" spans="2:6" ht="15.75" thickBot="1" x14ac:dyDescent="0.3">
      <c r="B102" s="22" t="s">
        <v>86</v>
      </c>
      <c r="C102" s="38">
        <f>C99+C100+C101</f>
        <v>17600</v>
      </c>
      <c r="D102" s="38">
        <f>D99+D100+D101</f>
        <v>19040</v>
      </c>
      <c r="E102" s="39">
        <f>E99+E100+E101</f>
        <v>19880</v>
      </c>
      <c r="F102" s="39">
        <f>F99+F100+F101</f>
        <v>56520</v>
      </c>
    </row>
    <row r="103" spans="2:6" ht="10.5" customHeight="1" thickTop="1" x14ac:dyDescent="0.25">
      <c r="B103" s="6"/>
      <c r="C103" s="6"/>
      <c r="D103" s="6"/>
      <c r="E103" s="6"/>
      <c r="F103" s="6"/>
    </row>
    <row r="104" spans="2:6" x14ac:dyDescent="0.25">
      <c r="B104" s="6"/>
      <c r="C104" s="6"/>
      <c r="D104" s="6"/>
      <c r="E104" s="6"/>
      <c r="F104" s="6"/>
    </row>
    <row r="105" spans="2:6" ht="6" customHeight="1" x14ac:dyDescent="0.25">
      <c r="B105" s="6"/>
      <c r="C105" s="6"/>
      <c r="D105" s="6"/>
      <c r="E105" s="6"/>
      <c r="F105" s="6"/>
    </row>
    <row r="106" spans="2:6" x14ac:dyDescent="0.25">
      <c r="B106" s="8" t="s">
        <v>27</v>
      </c>
      <c r="C106" s="6"/>
      <c r="D106" s="6"/>
      <c r="E106" s="6"/>
      <c r="F106" s="6"/>
    </row>
    <row r="107" spans="2:6" ht="9" customHeight="1" thickBot="1" x14ac:dyDescent="0.3">
      <c r="B107" s="8"/>
      <c r="C107" s="6"/>
      <c r="D107" s="6"/>
      <c r="E107" s="6"/>
      <c r="F107" s="6"/>
    </row>
    <row r="108" spans="2:6" ht="16.5" thickTop="1" thickBot="1" x14ac:dyDescent="0.3">
      <c r="B108" s="78" t="s">
        <v>28</v>
      </c>
      <c r="C108" s="79"/>
      <c r="D108" s="79"/>
      <c r="E108" s="79"/>
      <c r="F108" s="80"/>
    </row>
    <row r="109" spans="2:6" ht="16.5" thickTop="1" thickBot="1" x14ac:dyDescent="0.3">
      <c r="B109" s="17"/>
      <c r="C109" s="18" t="s">
        <v>23</v>
      </c>
      <c r="D109" s="18" t="s">
        <v>24</v>
      </c>
      <c r="E109" s="19" t="s">
        <v>25</v>
      </c>
      <c r="F109" s="19" t="s">
        <v>29</v>
      </c>
    </row>
    <row r="110" spans="2:6" ht="15.75" thickBot="1" x14ac:dyDescent="0.3">
      <c r="B110" s="21" t="s">
        <v>87</v>
      </c>
      <c r="C110" s="34">
        <f>1*C57</f>
        <v>8550</v>
      </c>
      <c r="D110" s="18">
        <f>1*D57</f>
        <v>9675</v>
      </c>
      <c r="E110" s="19">
        <f>1*E57</f>
        <v>10025</v>
      </c>
      <c r="F110" s="31">
        <f>C110+D110+E110</f>
        <v>28250</v>
      </c>
    </row>
    <row r="111" spans="2:6" ht="15.75" thickBot="1" x14ac:dyDescent="0.3">
      <c r="B111" s="21" t="s">
        <v>88</v>
      </c>
      <c r="C111" s="30">
        <v>1000</v>
      </c>
      <c r="D111" s="30">
        <v>1000</v>
      </c>
      <c r="E111" s="31">
        <v>1000</v>
      </c>
      <c r="F111" s="31">
        <v>3000</v>
      </c>
    </row>
    <row r="112" spans="2:6" ht="30.75" thickBot="1" x14ac:dyDescent="0.3">
      <c r="B112" s="22" t="s">
        <v>89</v>
      </c>
      <c r="C112" s="47">
        <f>C110+C111</f>
        <v>9550</v>
      </c>
      <c r="D112" s="47">
        <f>D110+D111</f>
        <v>10675</v>
      </c>
      <c r="E112" s="46">
        <f>E110+E111</f>
        <v>11025</v>
      </c>
      <c r="F112" s="46">
        <f>C112+D112+E112</f>
        <v>31250</v>
      </c>
    </row>
    <row r="113" spans="2:6" ht="7.5" customHeight="1" thickTop="1" x14ac:dyDescent="0.25">
      <c r="B113" s="6"/>
      <c r="C113" s="6"/>
      <c r="D113" s="6"/>
      <c r="E113" s="6"/>
      <c r="F113" s="6"/>
    </row>
    <row r="114" spans="2:6" x14ac:dyDescent="0.25">
      <c r="B114" s="6"/>
      <c r="C114" s="6"/>
      <c r="D114" s="6"/>
      <c r="E114" s="6"/>
      <c r="F114" s="6"/>
    </row>
    <row r="115" spans="2:6" ht="8.25" customHeight="1" x14ac:dyDescent="0.25">
      <c r="B115" s="8"/>
      <c r="C115" s="6"/>
      <c r="D115" s="6"/>
      <c r="E115" s="6"/>
      <c r="F115" s="6"/>
    </row>
    <row r="116" spans="2:6" x14ac:dyDescent="0.25">
      <c r="B116" s="8" t="s">
        <v>30</v>
      </c>
      <c r="C116" s="6"/>
      <c r="D116" s="6"/>
      <c r="E116" s="6"/>
      <c r="F116" s="6"/>
    </row>
    <row r="117" spans="2:6" ht="5.25" customHeight="1" thickBot="1" x14ac:dyDescent="0.3">
      <c r="B117" s="8"/>
      <c r="C117" s="6"/>
      <c r="D117" s="6"/>
      <c r="E117" s="6"/>
      <c r="F117" s="6"/>
    </row>
    <row r="118" spans="2:6" ht="16.5" thickTop="1" thickBot="1" x14ac:dyDescent="0.3">
      <c r="B118" s="78" t="s">
        <v>14</v>
      </c>
      <c r="C118" s="79"/>
      <c r="D118" s="79"/>
      <c r="E118" s="79"/>
      <c r="F118" s="80"/>
    </row>
    <row r="119" spans="2:6" ht="16.5" thickTop="1" thickBot="1" x14ac:dyDescent="0.3">
      <c r="B119" s="17"/>
      <c r="C119" s="18" t="s">
        <v>9</v>
      </c>
      <c r="D119" s="18" t="s">
        <v>6</v>
      </c>
      <c r="E119" s="19" t="s">
        <v>7</v>
      </c>
      <c r="F119" s="19" t="s">
        <v>3</v>
      </c>
    </row>
    <row r="120" spans="2:6" ht="15.75" thickBot="1" x14ac:dyDescent="0.3">
      <c r="B120" s="21" t="s">
        <v>90</v>
      </c>
      <c r="C120" s="30">
        <v>4000</v>
      </c>
      <c r="D120" s="30">
        <f>C130</f>
        <v>11533</v>
      </c>
      <c r="E120" s="31">
        <f>D130</f>
        <v>16706</v>
      </c>
      <c r="F120" s="31">
        <f>E120+D120+C120</f>
        <v>32239</v>
      </c>
    </row>
    <row r="121" spans="2:6" ht="15.75" thickBot="1" x14ac:dyDescent="0.3">
      <c r="B121" s="21" t="s">
        <v>91</v>
      </c>
      <c r="C121" s="32">
        <f>C34</f>
        <v>80000</v>
      </c>
      <c r="D121" s="32">
        <f>D34</f>
        <v>92000</v>
      </c>
      <c r="E121" s="33">
        <f>E34</f>
        <v>99000</v>
      </c>
      <c r="F121" s="33">
        <f>C121+D121+E121</f>
        <v>271000</v>
      </c>
    </row>
    <row r="122" spans="2:6" ht="15.75" thickBot="1" x14ac:dyDescent="0.3">
      <c r="B122" s="17" t="s">
        <v>92</v>
      </c>
      <c r="C122" s="32">
        <f>C120+C121</f>
        <v>84000</v>
      </c>
      <c r="D122" s="32">
        <f>D120+D121</f>
        <v>103533</v>
      </c>
      <c r="E122" s="33">
        <f>E120+E121</f>
        <v>115706</v>
      </c>
      <c r="F122" s="33">
        <f>F120+F121</f>
        <v>303239</v>
      </c>
    </row>
    <row r="123" spans="2:6" ht="15.75" thickBot="1" x14ac:dyDescent="0.3">
      <c r="B123" s="21" t="s">
        <v>93</v>
      </c>
      <c r="C123" s="18"/>
      <c r="D123" s="18"/>
      <c r="E123" s="19"/>
      <c r="F123" s="19"/>
    </row>
    <row r="124" spans="2:6" ht="15.75" thickBot="1" x14ac:dyDescent="0.3">
      <c r="B124" s="104" t="s">
        <v>94</v>
      </c>
      <c r="C124" s="105">
        <f>C87</f>
        <v>40867</v>
      </c>
      <c r="D124" s="105">
        <f>D87</f>
        <v>35587</v>
      </c>
      <c r="E124" s="106">
        <f>E87</f>
        <v>39217</v>
      </c>
      <c r="F124" s="106">
        <f>C124+D124+E124</f>
        <v>115671</v>
      </c>
    </row>
    <row r="125" spans="2:6" ht="15.75" thickBot="1" x14ac:dyDescent="0.3">
      <c r="B125" s="104" t="s">
        <v>95</v>
      </c>
      <c r="C125" s="105">
        <f>C102</f>
        <v>17600</v>
      </c>
      <c r="D125" s="105">
        <f>D102</f>
        <v>19040</v>
      </c>
      <c r="E125" s="106">
        <f>E102</f>
        <v>19880</v>
      </c>
      <c r="F125" s="106">
        <f>C125+D125+E125</f>
        <v>56520</v>
      </c>
    </row>
    <row r="126" spans="2:6" ht="15.75" thickBot="1" x14ac:dyDescent="0.3">
      <c r="B126" s="104" t="s">
        <v>96</v>
      </c>
      <c r="C126" s="105">
        <f>1000+(D23*1)</f>
        <v>9000</v>
      </c>
      <c r="D126" s="105">
        <f>1000+(E23*1)</f>
        <v>10200</v>
      </c>
      <c r="E126" s="106">
        <f>1000+(F23*1)</f>
        <v>10900</v>
      </c>
      <c r="F126" s="106">
        <f>C126+D126+E126</f>
        <v>30100</v>
      </c>
    </row>
    <row r="127" spans="2:6" ht="15.75" thickBot="1" x14ac:dyDescent="0.3">
      <c r="B127" s="104" t="s">
        <v>97</v>
      </c>
      <c r="C127" s="105">
        <v>5000</v>
      </c>
      <c r="D127" s="105">
        <v>12000</v>
      </c>
      <c r="E127" s="106">
        <v>16000</v>
      </c>
      <c r="F127" s="106">
        <f>C127+D127+E127</f>
        <v>33000</v>
      </c>
    </row>
    <row r="128" spans="2:6" ht="15.75" thickBot="1" x14ac:dyDescent="0.3">
      <c r="B128" s="104" t="s">
        <v>98</v>
      </c>
      <c r="C128" s="107"/>
      <c r="D128" s="108">
        <v>10000</v>
      </c>
      <c r="E128" s="109"/>
      <c r="F128" s="106"/>
    </row>
    <row r="129" spans="2:6" ht="15.75" thickBot="1" x14ac:dyDescent="0.3">
      <c r="B129" s="117" t="s">
        <v>99</v>
      </c>
      <c r="C129" s="108">
        <f>C124+C125+C126+C127</f>
        <v>72467</v>
      </c>
      <c r="D129" s="108">
        <f>D124+D125+D126+D127+D128</f>
        <v>86827</v>
      </c>
      <c r="E129" s="118">
        <f>E124+E125+E126+E127</f>
        <v>85997</v>
      </c>
      <c r="F129" s="118">
        <f>F124+F125+F126+F127</f>
        <v>235291</v>
      </c>
    </row>
    <row r="130" spans="2:6" ht="15.75" thickBot="1" x14ac:dyDescent="0.3">
      <c r="B130" s="21" t="s">
        <v>100</v>
      </c>
      <c r="C130" s="32">
        <f>C122-C129</f>
        <v>11533</v>
      </c>
      <c r="D130" s="32">
        <f>D122-D129</f>
        <v>16706</v>
      </c>
      <c r="E130" s="33">
        <f>E122-E129</f>
        <v>29709</v>
      </c>
      <c r="F130" s="33">
        <f>F122-F129</f>
        <v>67948</v>
      </c>
    </row>
    <row r="131" spans="2:6" ht="15.75" thickBot="1" x14ac:dyDescent="0.3">
      <c r="B131" s="21" t="s">
        <v>101</v>
      </c>
      <c r="C131" s="18"/>
      <c r="D131" s="18"/>
      <c r="E131" s="19"/>
      <c r="F131" s="19"/>
    </row>
    <row r="132" spans="2:6" ht="15.75" thickBot="1" x14ac:dyDescent="0.3">
      <c r="B132" s="17" t="s">
        <v>102</v>
      </c>
      <c r="C132" s="34"/>
      <c r="D132" s="34"/>
      <c r="E132" s="19"/>
      <c r="F132" s="35"/>
    </row>
    <row r="133" spans="2:6" ht="15.75" thickBot="1" x14ac:dyDescent="0.3">
      <c r="B133" s="17" t="s">
        <v>103</v>
      </c>
      <c r="C133" s="18"/>
      <c r="D133" s="18"/>
      <c r="E133" s="35"/>
      <c r="F133" s="35"/>
    </row>
    <row r="134" spans="2:6" ht="15.75" thickBot="1" x14ac:dyDescent="0.3">
      <c r="B134" s="17" t="s">
        <v>104</v>
      </c>
      <c r="C134" s="36"/>
      <c r="D134" s="36"/>
      <c r="E134" s="37"/>
      <c r="F134" s="37"/>
    </row>
    <row r="135" spans="2:6" ht="15.75" thickBot="1" x14ac:dyDescent="0.3">
      <c r="B135" s="21" t="s">
        <v>100</v>
      </c>
      <c r="C135" s="32"/>
      <c r="D135" s="32"/>
      <c r="E135" s="33"/>
      <c r="F135" s="37"/>
    </row>
    <row r="136" spans="2:6" ht="15.75" thickBot="1" x14ac:dyDescent="0.3">
      <c r="B136" s="22"/>
      <c r="C136" s="38"/>
      <c r="D136" s="38"/>
      <c r="E136" s="39"/>
      <c r="F136" s="39"/>
    </row>
    <row r="137" spans="2:6" ht="9" customHeight="1" thickTop="1" x14ac:dyDescent="0.25">
      <c r="B137" s="8"/>
      <c r="C137" s="6"/>
      <c r="D137" s="6"/>
      <c r="E137" s="6"/>
      <c r="F137" s="6"/>
    </row>
    <row r="138" spans="2:6" x14ac:dyDescent="0.25">
      <c r="B138" s="23"/>
      <c r="C138" s="40"/>
      <c r="D138" s="6"/>
      <c r="E138" s="6"/>
      <c r="F138" s="6"/>
    </row>
    <row r="139" spans="2:6" x14ac:dyDescent="0.25">
      <c r="B139" s="23"/>
      <c r="C139" s="41"/>
      <c r="D139" s="6"/>
      <c r="E139" s="6"/>
      <c r="F139" s="6"/>
    </row>
    <row r="140" spans="2:6" x14ac:dyDescent="0.25">
      <c r="B140" s="23" t="s">
        <v>31</v>
      </c>
      <c r="C140" s="42">
        <v>280</v>
      </c>
      <c r="D140" s="6"/>
      <c r="E140" s="6"/>
      <c r="F140" s="6"/>
    </row>
    <row r="141" spans="2:6" ht="8.25" customHeight="1" x14ac:dyDescent="0.25">
      <c r="B141" s="24"/>
      <c r="C141" s="6"/>
      <c r="D141" s="6"/>
      <c r="E141" s="6"/>
      <c r="F141" s="6"/>
    </row>
    <row r="142" spans="2:6" x14ac:dyDescent="0.25">
      <c r="B142" s="8" t="s">
        <v>32</v>
      </c>
      <c r="C142" s="6"/>
      <c r="D142" s="6"/>
      <c r="E142" s="6"/>
      <c r="F142" s="6"/>
    </row>
    <row r="143" spans="2:6" ht="10.5" customHeight="1" thickBot="1" x14ac:dyDescent="0.3">
      <c r="B143" s="8"/>
      <c r="C143" s="6"/>
      <c r="D143" s="6"/>
      <c r="E143" s="6"/>
      <c r="F143" s="6"/>
    </row>
    <row r="144" spans="2:6" ht="16.5" thickTop="1" thickBot="1" x14ac:dyDescent="0.3">
      <c r="B144" s="78" t="s">
        <v>33</v>
      </c>
      <c r="C144" s="80"/>
      <c r="D144" s="6"/>
      <c r="E144" s="6"/>
      <c r="F144" s="6"/>
    </row>
    <row r="145" spans="2:6" ht="16.5" thickTop="1" thickBot="1" x14ac:dyDescent="0.3">
      <c r="B145" s="26" t="s">
        <v>105</v>
      </c>
      <c r="C145" s="43">
        <v>2</v>
      </c>
      <c r="D145" s="6"/>
      <c r="E145" s="6"/>
      <c r="F145" s="6"/>
    </row>
    <row r="146" spans="2:6" ht="15.75" thickBot="1" x14ac:dyDescent="0.3">
      <c r="B146" s="26" t="s">
        <v>106</v>
      </c>
      <c r="C146" s="43">
        <f>F102/F57</f>
        <v>2.0007079646017698</v>
      </c>
      <c r="D146" s="6"/>
      <c r="E146" s="6"/>
      <c r="F146" s="6"/>
    </row>
    <row r="147" spans="2:6" ht="15.75" thickBot="1" x14ac:dyDescent="0.3">
      <c r="B147" s="26" t="s">
        <v>107</v>
      </c>
      <c r="C147" s="44">
        <v>0.8</v>
      </c>
      <c r="D147" s="6"/>
      <c r="E147" s="6"/>
      <c r="F147" s="6"/>
    </row>
    <row r="148" spans="2:6" ht="15.75" thickBot="1" x14ac:dyDescent="0.3">
      <c r="B148" s="27" t="s">
        <v>108</v>
      </c>
      <c r="C148" s="45">
        <f>C145+C146+C147</f>
        <v>4.8007079646017692</v>
      </c>
      <c r="D148" s="6"/>
      <c r="E148" s="6"/>
      <c r="F148" s="6"/>
    </row>
    <row r="149" spans="2:6" ht="9.75" customHeight="1" thickTop="1" x14ac:dyDescent="0.25">
      <c r="B149" s="8"/>
      <c r="C149" s="6"/>
      <c r="D149" s="6"/>
      <c r="E149" s="6"/>
      <c r="F149" s="6"/>
    </row>
    <row r="150" spans="2:6" x14ac:dyDescent="0.25">
      <c r="B150" s="8" t="s">
        <v>34</v>
      </c>
      <c r="C150" s="6"/>
      <c r="D150" s="6"/>
      <c r="E150" s="6"/>
      <c r="F150" s="6"/>
    </row>
    <row r="151" spans="2:6" ht="9" customHeight="1" thickBot="1" x14ac:dyDescent="0.3">
      <c r="B151" s="8"/>
      <c r="C151" s="6"/>
      <c r="D151" s="6"/>
      <c r="E151" s="6"/>
      <c r="F151" s="6"/>
    </row>
    <row r="152" spans="2:6" ht="16.5" thickTop="1" thickBot="1" x14ac:dyDescent="0.3">
      <c r="B152" s="81" t="s">
        <v>35</v>
      </c>
      <c r="C152" s="82"/>
      <c r="D152" s="6"/>
      <c r="E152" s="6"/>
      <c r="F152" s="6"/>
    </row>
    <row r="153" spans="2:6" ht="15.75" thickBot="1" x14ac:dyDescent="0.3">
      <c r="B153" s="83" t="s">
        <v>8</v>
      </c>
      <c r="C153" s="84"/>
      <c r="D153" s="6"/>
      <c r="E153" s="6"/>
      <c r="F153" s="6"/>
    </row>
    <row r="154" spans="2:6" ht="15.75" thickBot="1" x14ac:dyDescent="0.3">
      <c r="B154" s="85" t="s">
        <v>13</v>
      </c>
      <c r="C154" s="86"/>
      <c r="D154" s="6"/>
      <c r="E154" s="6"/>
      <c r="F154" s="6"/>
    </row>
    <row r="155" spans="2:6" ht="16.5" thickTop="1" thickBot="1" x14ac:dyDescent="0.3">
      <c r="B155" s="28" t="s">
        <v>53</v>
      </c>
      <c r="C155" s="103">
        <f>C34+D34+E34</f>
        <v>271000</v>
      </c>
      <c r="D155" s="6"/>
      <c r="E155" s="6"/>
      <c r="F155" s="6"/>
    </row>
    <row r="156" spans="2:6" ht="15.75" thickBot="1" x14ac:dyDescent="0.3">
      <c r="B156" s="28" t="s">
        <v>109</v>
      </c>
      <c r="C156" s="33">
        <f>C148*F57</f>
        <v>135619.99999999997</v>
      </c>
      <c r="D156" s="6"/>
      <c r="E156" s="6"/>
      <c r="F156" s="6"/>
    </row>
    <row r="157" spans="2:6" ht="15.75" thickBot="1" x14ac:dyDescent="0.3">
      <c r="B157" s="28" t="s">
        <v>110</v>
      </c>
      <c r="C157" s="35">
        <f>C155-C156</f>
        <v>135380.00000000003</v>
      </c>
      <c r="D157" s="6"/>
      <c r="E157" s="6"/>
      <c r="F157" s="6"/>
    </row>
    <row r="158" spans="2:6" ht="16.5" customHeight="1" thickBot="1" x14ac:dyDescent="0.3">
      <c r="B158" s="120" t="s">
        <v>96</v>
      </c>
      <c r="C158" s="35">
        <f>F112</f>
        <v>31250</v>
      </c>
      <c r="D158" s="6"/>
      <c r="E158" s="6"/>
      <c r="F158" s="6"/>
    </row>
    <row r="159" spans="2:6" ht="16.5" customHeight="1" thickBot="1" x14ac:dyDescent="0.3">
      <c r="B159" s="120" t="s">
        <v>111</v>
      </c>
      <c r="C159" s="33">
        <v>4800</v>
      </c>
      <c r="D159" s="6"/>
      <c r="E159" s="6"/>
      <c r="F159" s="6"/>
    </row>
    <row r="160" spans="2:6" ht="16.5" customHeight="1" thickBot="1" x14ac:dyDescent="0.3">
      <c r="B160" s="120" t="s">
        <v>112</v>
      </c>
      <c r="C160" s="35">
        <f>C157-(C158+C159)</f>
        <v>99330.000000000029</v>
      </c>
      <c r="D160" s="6"/>
      <c r="E160" s="6"/>
      <c r="F160" s="6"/>
    </row>
    <row r="161" spans="2:6" ht="16.5" customHeight="1" thickBot="1" x14ac:dyDescent="0.3">
      <c r="B161" s="119" t="s">
        <v>113</v>
      </c>
      <c r="C161" s="19">
        <f>C160*0.3</f>
        <v>29799.000000000007</v>
      </c>
      <c r="D161" s="6"/>
      <c r="E161" s="6"/>
      <c r="F161" s="6"/>
    </row>
    <row r="162" spans="2:6" ht="15.75" thickBot="1" x14ac:dyDescent="0.3">
      <c r="B162" s="119" t="s">
        <v>114</v>
      </c>
      <c r="C162" s="33">
        <v>10000</v>
      </c>
      <c r="D162" s="6"/>
      <c r="E162" s="6"/>
      <c r="F162" s="6"/>
    </row>
    <row r="163" spans="2:6" ht="15.75" thickBot="1" x14ac:dyDescent="0.3">
      <c r="B163" s="29" t="s">
        <v>115</v>
      </c>
      <c r="C163" s="46">
        <f>C160-(C162+C161)</f>
        <v>59531.000000000022</v>
      </c>
      <c r="D163" s="6"/>
      <c r="E163" s="6"/>
      <c r="F163" s="6"/>
    </row>
    <row r="164" spans="2:6" ht="15.75" thickTop="1" x14ac:dyDescent="0.25">
      <c r="B164" s="6"/>
      <c r="C164" s="6"/>
      <c r="D164" s="6"/>
      <c r="E164" s="6"/>
      <c r="F164" s="6"/>
    </row>
  </sheetData>
  <mergeCells count="12">
    <mergeCell ref="B21:H21"/>
    <mergeCell ref="B108:F108"/>
    <mergeCell ref="B30:F30"/>
    <mergeCell ref="B42:F42"/>
    <mergeCell ref="B55:F55"/>
    <mergeCell ref="B81:F81"/>
    <mergeCell ref="B97:F97"/>
    <mergeCell ref="B118:F118"/>
    <mergeCell ref="B144:C144"/>
    <mergeCell ref="B152:C152"/>
    <mergeCell ref="B153:C153"/>
    <mergeCell ref="B154:C154"/>
  </mergeCells>
  <pageMargins left="0.7" right="0.7" top="0.75" bottom="0.75" header="0.3" footer="0.3"/>
  <pageSetup scale="55" orientation="portrait" r:id="rId1"/>
  <headerFooter>
    <oddHeader>&amp;LIntroduction to Management Accounting&amp;RSolutions Manual</oddHeader>
    <oddFooter>&amp;LChapter 9: The Master Budget and Responsibility Accounting&amp;R&amp;P</oddFooter>
  </headerFooter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P9-59A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Managerial Accounting</dc:creator>
  <cp:lastModifiedBy>Lexie Franz</cp:lastModifiedBy>
  <cp:lastPrinted>2009-12-30T00:44:34Z</cp:lastPrinted>
  <dcterms:created xsi:type="dcterms:W3CDTF">2009-11-25T00:39:12Z</dcterms:created>
  <dcterms:modified xsi:type="dcterms:W3CDTF">2017-10-18T01:35:19Z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678199068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Dave.Alldredge@slcc.edu</vt:lpwstr>
  </property>
  <property fmtid="{D5CDD505-2E9C-101B-9397-08002B2CF9AE}" pid="6" name="_AuthorEmailDisplayName">
    <vt:lpwstr>Dave Alldredge</vt:lpwstr>
  </property>
  <property fmtid="{D5CDD505-2E9C-101B-9397-08002B2CF9AE}" pid="7" name="_ReviewingToolsShownOnce">
    <vt:lpwstr/>
  </property>
</Properties>
</file>